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180" windowHeight="7620"/>
  </bookViews>
  <sheets>
    <sheet name="payment" sheetId="1" r:id="rId1"/>
  </sheets>
  <calcPr calcId="124519"/>
</workbook>
</file>

<file path=xl/calcChain.xml><?xml version="1.0" encoding="utf-8"?>
<calcChain xmlns="http://schemas.openxmlformats.org/spreadsheetml/2006/main">
  <c r="G3" i="1"/>
  <c r="I3"/>
  <c r="K3"/>
  <c r="U3"/>
  <c r="W3"/>
  <c r="D4"/>
  <c r="M4"/>
  <c r="N4" s="1"/>
  <c r="D5"/>
  <c r="E5"/>
  <c r="F5"/>
  <c r="G5"/>
  <c r="H5"/>
  <c r="I5"/>
  <c r="J5"/>
  <c r="K5"/>
  <c r="L5"/>
  <c r="M5"/>
  <c r="N5" s="1"/>
  <c r="O5"/>
  <c r="P5" s="1"/>
  <c r="Q5"/>
  <c r="R5" s="1"/>
  <c r="S5"/>
  <c r="T5" s="1"/>
  <c r="U5"/>
  <c r="V5" s="1"/>
  <c r="W5"/>
  <c r="X5" s="1"/>
  <c r="Y5"/>
  <c r="Z5" s="1"/>
  <c r="AA5"/>
  <c r="AB5" s="1"/>
  <c r="AC5"/>
  <c r="AD5" s="1"/>
  <c r="AE5"/>
  <c r="AF5" s="1"/>
  <c r="AG5"/>
  <c r="AH5" s="1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D7"/>
  <c r="E7"/>
  <c r="F7" s="1"/>
  <c r="G7"/>
  <c r="H7" s="1"/>
  <c r="I7"/>
  <c r="J7" s="1"/>
  <c r="K7"/>
  <c r="L7" s="1"/>
  <c r="M7"/>
  <c r="N7" s="1"/>
  <c r="O7"/>
  <c r="P7" s="1"/>
  <c r="Q7"/>
  <c r="R7" s="1"/>
  <c r="S7"/>
  <c r="T7" s="1"/>
  <c r="U7"/>
  <c r="V7" s="1"/>
  <c r="W7"/>
  <c r="X7" s="1"/>
  <c r="Y7"/>
  <c r="Z7" s="1"/>
  <c r="AA7"/>
  <c r="AB7" s="1"/>
  <c r="AC7"/>
  <c r="AD7" s="1"/>
  <c r="AE7"/>
  <c r="AF7" s="1"/>
  <c r="AG7"/>
  <c r="AH7" s="1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D9"/>
  <c r="E9"/>
  <c r="F9" s="1"/>
  <c r="G9"/>
  <c r="H9" s="1"/>
  <c r="I9"/>
  <c r="J9" s="1"/>
  <c r="K9"/>
  <c r="L9" s="1"/>
  <c r="M9"/>
  <c r="N9" s="1"/>
  <c r="O9"/>
  <c r="P9" s="1"/>
  <c r="Q9"/>
  <c r="R9" s="1"/>
  <c r="S9"/>
  <c r="T9" s="1"/>
  <c r="U9"/>
  <c r="V9" s="1"/>
  <c r="W9"/>
  <c r="X9" s="1"/>
  <c r="Y9"/>
  <c r="Z9" s="1"/>
  <c r="AA9"/>
  <c r="AB9" s="1"/>
  <c r="AC9"/>
  <c r="AD9" s="1"/>
  <c r="AE9"/>
  <c r="AF9" s="1"/>
  <c r="AG9"/>
  <c r="AH9" s="1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D11"/>
  <c r="E11"/>
  <c r="F11" s="1"/>
  <c r="G11"/>
  <c r="H11" s="1"/>
  <c r="I11"/>
  <c r="J11" s="1"/>
  <c r="K11"/>
  <c r="L11" s="1"/>
  <c r="M11"/>
  <c r="N11" s="1"/>
  <c r="O11"/>
  <c r="P11" s="1"/>
  <c r="Q11"/>
  <c r="R11" s="1"/>
  <c r="S11"/>
  <c r="T11" s="1"/>
  <c r="U11"/>
  <c r="V11" s="1"/>
  <c r="W11"/>
  <c r="X11" s="1"/>
  <c r="Y11"/>
  <c r="Z11" s="1"/>
  <c r="AA11"/>
  <c r="AB11" s="1"/>
  <c r="AC11"/>
  <c r="AD11" s="1"/>
  <c r="AE11"/>
  <c r="AF11" s="1"/>
  <c r="AG11"/>
  <c r="AH11" s="1"/>
  <c r="H12"/>
  <c r="J12"/>
  <c r="L12"/>
  <c r="P12"/>
  <c r="Q12"/>
  <c r="R12" s="1"/>
  <c r="S12"/>
  <c r="T12" s="1"/>
  <c r="W12"/>
  <c r="X12" s="1"/>
  <c r="Z12"/>
  <c r="B28"/>
</calcChain>
</file>

<file path=xl/comments1.xml><?xml version="1.0" encoding="utf-8"?>
<comments xmlns="http://schemas.openxmlformats.org/spreadsheetml/2006/main">
  <authors>
    <author>NHoang</author>
  </authors>
  <commentList>
    <comment ref="Q3" authorId="0">
      <text>
        <r>
          <rPr>
            <b/>
            <sz val="8"/>
            <color indexed="81"/>
            <rFont val="Tahoma"/>
            <family val="2"/>
          </rPr>
          <t>NHoang:</t>
        </r>
        <r>
          <rPr>
            <sz val="8"/>
            <color indexed="81"/>
            <rFont val="Tahoma"/>
            <family val="2"/>
          </rPr>
          <t xml:space="preserve">
Monthly fee</t>
        </r>
      </text>
    </comment>
  </commentList>
</comments>
</file>

<file path=xl/sharedStrings.xml><?xml version="1.0" encoding="utf-8"?>
<sst xmlns="http://schemas.openxmlformats.org/spreadsheetml/2006/main" count="26" uniqueCount="26">
  <si>
    <t>firstdata.com - API, Gateway</t>
  </si>
  <si>
    <t>www.streamline.com</t>
  </si>
  <si>
    <t>Fee</t>
  </si>
  <si>
    <t>Standart</t>
  </si>
  <si>
    <t>VIP</t>
  </si>
  <si>
    <t>1time</t>
  </si>
  <si>
    <t>Platinum</t>
  </si>
  <si>
    <t>premium plus</t>
  </si>
  <si>
    <t>Premium</t>
  </si>
  <si>
    <t>Basic</t>
  </si>
  <si>
    <t>Tong gia tri</t>
  </si>
  <si>
    <t>Gia tri 1 order</t>
  </si>
  <si>
    <t>So order</t>
  </si>
  <si>
    <t>nochex.com</t>
  </si>
  <si>
    <t>payfast.co.za</t>
  </si>
  <si>
    <t>Swreg.org</t>
  </si>
  <si>
    <t>CCAvenue</t>
  </si>
  <si>
    <t>multicards</t>
  </si>
  <si>
    <t>ccnow</t>
  </si>
  <si>
    <t>cdgcommerce</t>
  </si>
  <si>
    <t>eway</t>
  </si>
  <si>
    <t>Protx</t>
  </si>
  <si>
    <t>MerchantPlus</t>
  </si>
  <si>
    <t>ClickandBuy</t>
  </si>
  <si>
    <t>2CO</t>
  </si>
  <si>
    <t>Propay</t>
  </si>
</sst>
</file>

<file path=xl/styles.xml><?xml version="1.0" encoding="utf-8"?>
<styleSheet xmlns="http://schemas.openxmlformats.org/spreadsheetml/2006/main">
  <fonts count="8"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sz val="10"/>
      <color theme="0" tint="-0.34998626667073579"/>
      <name val="Tahoma"/>
      <family val="2"/>
    </font>
    <font>
      <u/>
      <sz val="10"/>
      <color theme="10"/>
      <name val="Tahoma"/>
      <family val="2"/>
    </font>
    <font>
      <b/>
      <sz val="10"/>
      <color theme="0" tint="-0.34998626667073579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0" fillId="0" borderId="2" xfId="0" applyBorder="1"/>
    <xf numFmtId="10" fontId="0" fillId="0" borderId="0" xfId="0" applyNumberFormat="1"/>
    <xf numFmtId="10" fontId="2" fillId="0" borderId="1" xfId="0" applyNumberFormat="1" applyFont="1" applyBorder="1"/>
    <xf numFmtId="0" fontId="2" fillId="0" borderId="2" xfId="0" applyFont="1" applyBorder="1"/>
    <xf numFmtId="0" fontId="3" fillId="0" borderId="0" xfId="0" applyFont="1"/>
    <xf numFmtId="4" fontId="0" fillId="0" borderId="2" xfId="0" applyNumberFormat="1" applyBorder="1"/>
    <xf numFmtId="0" fontId="0" fillId="0" borderId="0" xfId="0" applyBorder="1"/>
    <xf numFmtId="4" fontId="0" fillId="0" borderId="0" xfId="0" applyNumberFormat="1" applyBorder="1"/>
    <xf numFmtId="0" fontId="4" fillId="0" borderId="0" xfId="1" applyAlignment="1" applyProtection="1"/>
    <xf numFmtId="10" fontId="3" fillId="0" borderId="0" xfId="0" applyNumberFormat="1" applyFont="1"/>
    <xf numFmtId="10" fontId="0" fillId="0" borderId="0" xfId="0" applyNumberFormat="1" applyBorder="1"/>
    <xf numFmtId="0" fontId="0" fillId="0" borderId="0" xfId="0" applyFill="1" applyBorder="1"/>
    <xf numFmtId="4" fontId="0" fillId="0" borderId="0" xfId="0" applyNumberFormat="1" applyFill="1" applyBorder="1"/>
    <xf numFmtId="0" fontId="1" fillId="0" borderId="0" xfId="0" applyFont="1"/>
    <xf numFmtId="4" fontId="0" fillId="0" borderId="1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reamline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1"/>
  <sheetViews>
    <sheetView tabSelected="1" workbookViewId="0">
      <pane xSplit="4" topLeftCell="AA1" activePane="topRight" state="frozenSplit"/>
      <selection pane="topRight" activeCell="O5" sqref="O5"/>
    </sheetView>
  </sheetViews>
  <sheetFormatPr defaultRowHeight="12.75"/>
  <cols>
    <col min="1" max="1" width="5.5703125" customWidth="1"/>
    <col min="2" max="2" width="6.42578125" customWidth="1"/>
    <col min="3" max="3" width="5.42578125" customWidth="1"/>
    <col min="4" max="4" width="7.140625" customWidth="1"/>
    <col min="5" max="5" width="7.7109375" style="3" customWidth="1"/>
    <col min="6" max="6" width="6.7109375" style="1" customWidth="1"/>
    <col min="7" max="7" width="6.42578125" style="9" customWidth="1"/>
    <col min="8" max="8" width="6.42578125" style="1" customWidth="1"/>
    <col min="9" max="9" width="9.140625" style="9"/>
    <col min="10" max="10" width="8.140625" style="1" customWidth="1"/>
    <col min="11" max="11" width="8" style="9" customWidth="1"/>
    <col min="12" max="12" width="7.42578125" style="1" customWidth="1"/>
    <col min="13" max="13" width="8.140625" style="3" customWidth="1"/>
    <col min="14" max="14" width="7.28515625" style="1" bestFit="1" customWidth="1"/>
    <col min="15" max="15" width="9.140625" style="3"/>
    <col min="16" max="16" width="9.140625" style="1"/>
    <col min="17" max="17" width="9.28515625" style="10" bestFit="1" customWidth="1"/>
    <col min="18" max="18" width="9.140625" style="9"/>
    <col min="19" max="19" width="9.28515625" style="8" bestFit="1" customWidth="1"/>
    <col min="20" max="20" width="9.140625" style="1"/>
    <col min="21" max="21" width="9.28515625" style="10" bestFit="1" customWidth="1"/>
    <col min="22" max="22" width="9.140625" style="9"/>
    <col min="23" max="23" width="9.28515625" style="8" bestFit="1" customWidth="1"/>
    <col min="24" max="24" width="9.140625" style="1"/>
    <col min="25" max="26" width="9.140625" style="7"/>
    <col min="27" max="27" width="9.140625" style="6"/>
    <col min="28" max="28" width="9.140625" style="5"/>
    <col min="30" max="30" width="9.140625" style="4"/>
    <col min="31" max="31" width="9.140625" style="3"/>
    <col min="32" max="32" width="9.140625" style="2"/>
    <col min="33" max="33" width="9.140625" style="3"/>
    <col min="34" max="34" width="9.140625" style="2"/>
    <col min="36" max="36" width="9.140625" style="1"/>
  </cols>
  <sheetData>
    <row r="1" spans="1:38">
      <c r="E1" s="34" t="s">
        <v>25</v>
      </c>
      <c r="F1" s="33"/>
      <c r="G1" s="33"/>
      <c r="H1" s="33"/>
      <c r="I1" s="33"/>
      <c r="J1" s="33"/>
      <c r="K1" s="33"/>
      <c r="L1" s="32"/>
      <c r="M1" s="34" t="s">
        <v>24</v>
      </c>
      <c r="N1" s="32"/>
      <c r="O1" s="34" t="s">
        <v>23</v>
      </c>
      <c r="P1" s="32"/>
      <c r="Q1" s="34" t="s">
        <v>22</v>
      </c>
      <c r="R1" s="32"/>
      <c r="S1" s="34" t="s">
        <v>21</v>
      </c>
      <c r="T1" s="32"/>
      <c r="U1" s="34" t="s">
        <v>20</v>
      </c>
      <c r="V1" s="33"/>
      <c r="W1" s="33"/>
      <c r="X1" s="32"/>
      <c r="Y1" s="31" t="s">
        <v>19</v>
      </c>
      <c r="Z1" s="30"/>
      <c r="AA1" s="29" t="s">
        <v>18</v>
      </c>
      <c r="AB1" s="28"/>
      <c r="AC1" s="27" t="s">
        <v>17</v>
      </c>
      <c r="AD1" s="26"/>
      <c r="AE1" s="26" t="s">
        <v>16</v>
      </c>
      <c r="AF1" s="26"/>
      <c r="AG1" s="26" t="s">
        <v>15</v>
      </c>
      <c r="AH1" s="26"/>
      <c r="AI1" s="26" t="s">
        <v>14</v>
      </c>
      <c r="AJ1" s="26"/>
      <c r="AK1" s="26" t="s">
        <v>13</v>
      </c>
      <c r="AL1" s="26"/>
    </row>
    <row r="2" spans="1:38" ht="51">
      <c r="B2" s="25" t="s">
        <v>12</v>
      </c>
      <c r="C2" s="25" t="s">
        <v>11</v>
      </c>
      <c r="D2" s="25" t="s">
        <v>10</v>
      </c>
      <c r="E2" s="23" t="s">
        <v>9</v>
      </c>
      <c r="F2" s="24"/>
      <c r="G2" s="24" t="s">
        <v>8</v>
      </c>
      <c r="H2" s="22"/>
      <c r="I2" s="24" t="s">
        <v>7</v>
      </c>
      <c r="J2" s="22"/>
      <c r="K2" s="23" t="s">
        <v>6</v>
      </c>
      <c r="L2" s="22"/>
      <c r="M2" s="21" t="s">
        <v>5</v>
      </c>
      <c r="U2" s="20" t="s">
        <v>4</v>
      </c>
      <c r="V2" s="19"/>
      <c r="W2" s="18" t="s">
        <v>3</v>
      </c>
      <c r="X2" s="17"/>
    </row>
    <row r="3" spans="1:38">
      <c r="A3" s="16" t="s">
        <v>2</v>
      </c>
      <c r="E3" s="3">
        <v>34.950000000000003</v>
      </c>
      <c r="G3" s="9">
        <f>59.95/12</f>
        <v>4.9958333333333336</v>
      </c>
      <c r="I3" s="10">
        <f>119.95/12</f>
        <v>9.9958333333333336</v>
      </c>
      <c r="K3" s="10">
        <f>299.95/12</f>
        <v>24.995833333333334</v>
      </c>
      <c r="M3" s="3">
        <v>49</v>
      </c>
      <c r="Q3" s="10">
        <v>19.95</v>
      </c>
      <c r="U3" s="10">
        <f>750/12</f>
        <v>62.5</v>
      </c>
      <c r="W3" s="8">
        <f>350/12</f>
        <v>29.166666666666668</v>
      </c>
      <c r="Y3" s="7">
        <v>10</v>
      </c>
      <c r="AA3" s="6">
        <v>9.9499999999999993</v>
      </c>
    </row>
    <row r="4" spans="1:38">
      <c r="A4" s="16"/>
      <c r="B4">
        <v>20</v>
      </c>
      <c r="C4">
        <v>20</v>
      </c>
      <c r="D4">
        <f>C4*B4</f>
        <v>400</v>
      </c>
      <c r="I4" s="10"/>
      <c r="K4" s="10"/>
      <c r="M4" s="3">
        <f>(C4*5.5%+0.45)*B4</f>
        <v>31</v>
      </c>
      <c r="N4" s="2">
        <f>M4/D4</f>
        <v>7.7499999999999999E-2</v>
      </c>
    </row>
    <row r="5" spans="1:38">
      <c r="B5">
        <v>100</v>
      </c>
      <c r="C5">
        <v>10</v>
      </c>
      <c r="D5">
        <f>C5*B5</f>
        <v>1000</v>
      </c>
      <c r="E5" s="3">
        <f>(C5*3.5%+0.35)*B5</f>
        <v>70</v>
      </c>
      <c r="F5" s="2">
        <f>E5/D5</f>
        <v>7.0000000000000007E-2</v>
      </c>
      <c r="G5" s="9">
        <f>(C5*3.25%+0.35)*B5+G3</f>
        <v>72.495833333333337</v>
      </c>
      <c r="H5" s="2">
        <f>G5/D5</f>
        <v>7.2495833333333343E-2</v>
      </c>
      <c r="I5" s="10">
        <f>(C5*2.99%+0.3)*B5+I3</f>
        <v>69.895833333333329</v>
      </c>
      <c r="J5" s="2">
        <f>I5/D5</f>
        <v>6.9895833333333324E-2</v>
      </c>
      <c r="K5" s="10">
        <f>(C5*2.69%+0.25)*B5+K3</f>
        <v>76.895833333333329</v>
      </c>
      <c r="L5" s="2">
        <f>K5/D5</f>
        <v>7.689583333333333E-2</v>
      </c>
      <c r="M5" s="3">
        <f>(C5*5.5%+0.45)*B5</f>
        <v>100</v>
      </c>
      <c r="N5" s="2">
        <f>M5/D5</f>
        <v>0.1</v>
      </c>
      <c r="O5" s="3">
        <f>(C5*3.9%+0.2)*B5</f>
        <v>59.000000000000007</v>
      </c>
      <c r="P5" s="2">
        <f>O5/D5</f>
        <v>5.9000000000000004E-2</v>
      </c>
      <c r="Q5" s="10">
        <f>(C5*2.15%+0.25)*B5 + Q3</f>
        <v>66.45</v>
      </c>
      <c r="R5" s="13">
        <f>Q5/D5</f>
        <v>6.6450000000000009E-2</v>
      </c>
      <c r="S5" s="8">
        <f>0.15*B5</f>
        <v>15</v>
      </c>
      <c r="T5" s="2">
        <f>S5/D5</f>
        <v>1.4999999999999999E-2</v>
      </c>
      <c r="U5" s="10">
        <f>B5*0.25+U3</f>
        <v>87.5</v>
      </c>
      <c r="V5" s="13">
        <f>U5/D5</f>
        <v>8.7499999999999994E-2</v>
      </c>
      <c r="W5" s="8">
        <f>0.5*B5+W3</f>
        <v>79.166666666666671</v>
      </c>
      <c r="X5" s="2">
        <f>W5/D5</f>
        <v>7.9166666666666677E-2</v>
      </c>
      <c r="Y5" s="7">
        <f>(C5*2.25%+0.3+0.05)*B5</f>
        <v>57.499999999999993</v>
      </c>
      <c r="Z5" s="12">
        <f>Y5/D5</f>
        <v>5.7499999999999996E-2</v>
      </c>
      <c r="AA5" s="6">
        <f>(4.99% * C5+0.5)*B5</f>
        <v>99.9</v>
      </c>
      <c r="AB5" s="5">
        <f>AA5/D5</f>
        <v>9.9900000000000003E-2</v>
      </c>
      <c r="AC5">
        <f>(4.95% * C5+0.45)*B5</f>
        <v>94.5</v>
      </c>
      <c r="AD5" s="4">
        <f>AC5/D5</f>
        <v>9.4500000000000001E-2</v>
      </c>
      <c r="AE5" s="3">
        <f>7% * C5*B5</f>
        <v>70</v>
      </c>
      <c r="AF5" s="2">
        <f>AE5/D5</f>
        <v>7.0000000000000007E-2</v>
      </c>
      <c r="AG5" s="3">
        <f>(2.9%*C5+1)*B5</f>
        <v>129</v>
      </c>
      <c r="AH5" s="2">
        <f>AG5/D5</f>
        <v>0.129</v>
      </c>
    </row>
    <row r="6" spans="1:38">
      <c r="B6">
        <v>100</v>
      </c>
      <c r="C6">
        <v>20</v>
      </c>
      <c r="D6">
        <f>C6*B6</f>
        <v>2000</v>
      </c>
      <c r="E6" s="3">
        <f>(C6*3.5%+0.35)*B6</f>
        <v>105</v>
      </c>
      <c r="F6" s="2">
        <f>E6/D6</f>
        <v>5.2499999999999998E-2</v>
      </c>
      <c r="G6" s="9">
        <f>(C6*3.25%+0.35)*B6+G3</f>
        <v>104.99583333333334</v>
      </c>
      <c r="H6" s="2">
        <f>G6/D6</f>
        <v>5.2497916666666672E-2</v>
      </c>
      <c r="I6" s="10">
        <f>(C6*2.99%+0.3)*B6+I3</f>
        <v>99.795833333333348</v>
      </c>
      <c r="J6" s="2">
        <f>I6/D6</f>
        <v>4.9897916666666674E-2</v>
      </c>
      <c r="K6" s="9">
        <f>(C6*2.69%+0.25)*B6+K3</f>
        <v>103.79583333333333</v>
      </c>
      <c r="L6" s="2">
        <f>K6/D6</f>
        <v>5.1897916666666669E-2</v>
      </c>
      <c r="M6" s="3">
        <f>(C6*5.5%+0.45)*B6</f>
        <v>155</v>
      </c>
      <c r="N6" s="2">
        <f>M6/D6</f>
        <v>7.7499999999999999E-2</v>
      </c>
      <c r="O6" s="3">
        <f>(C6*3.9%+0.2)*B6</f>
        <v>98</v>
      </c>
      <c r="P6" s="2">
        <f>O6/D6</f>
        <v>4.9000000000000002E-2</v>
      </c>
      <c r="Q6" s="10">
        <f>(C6*2.15%+0.25)*B6 + Q3</f>
        <v>87.95</v>
      </c>
      <c r="R6" s="13">
        <f>Q6/D6</f>
        <v>4.3975E-2</v>
      </c>
      <c r="S6" s="8">
        <f>0.15*B6</f>
        <v>15</v>
      </c>
      <c r="T6" s="2">
        <f>S6/D6</f>
        <v>7.4999999999999997E-3</v>
      </c>
      <c r="U6" s="10">
        <f>B6*0.25+U3</f>
        <v>87.5</v>
      </c>
      <c r="V6" s="13">
        <f>U6/D6</f>
        <v>4.3749999999999997E-2</v>
      </c>
      <c r="W6" s="8">
        <f>0.5*B6+W3</f>
        <v>79.166666666666671</v>
      </c>
      <c r="X6" s="2">
        <f>W6/D6</f>
        <v>3.9583333333333338E-2</v>
      </c>
      <c r="Y6" s="7">
        <f>(C6*2.25%+0.3+0.05)*B6</f>
        <v>80</v>
      </c>
      <c r="Z6" s="12">
        <f>Y6/D6</f>
        <v>0.04</v>
      </c>
      <c r="AA6" s="6">
        <f>(4.99% * C6+0.5)*B6</f>
        <v>149.80000000000001</v>
      </c>
      <c r="AB6" s="5">
        <f>AA6/D6</f>
        <v>7.4900000000000008E-2</v>
      </c>
      <c r="AC6">
        <f>(4.95% * C6+0.45)*B6</f>
        <v>144</v>
      </c>
      <c r="AD6" s="4">
        <f>AC6/D6</f>
        <v>7.1999999999999995E-2</v>
      </c>
      <c r="AE6" s="3">
        <f>7% * C6*B6</f>
        <v>140</v>
      </c>
      <c r="AF6" s="2">
        <f>AE6/D6</f>
        <v>7.0000000000000007E-2</v>
      </c>
      <c r="AG6" s="3">
        <f>(2.9%*C6+1)*B6</f>
        <v>158</v>
      </c>
      <c r="AH6" s="2">
        <f>AG6/D6</f>
        <v>7.9000000000000001E-2</v>
      </c>
    </row>
    <row r="7" spans="1:38">
      <c r="B7">
        <v>100</v>
      </c>
      <c r="C7">
        <v>30</v>
      </c>
      <c r="D7">
        <f>C7*B7</f>
        <v>3000</v>
      </c>
      <c r="E7" s="3">
        <f>(C7*3.5%+0.35)*B7</f>
        <v>140</v>
      </c>
      <c r="F7" s="2">
        <f>E7/D7</f>
        <v>4.6666666666666669E-2</v>
      </c>
      <c r="G7" s="9">
        <f>(C7*3.25%+0.35)*B7+G3</f>
        <v>137.49583333333337</v>
      </c>
      <c r="H7" s="2">
        <f>G7/D7</f>
        <v>4.5831944444444453E-2</v>
      </c>
      <c r="I7" s="10">
        <f>(C7*2.99%+0.3)*B7+I3</f>
        <v>129.69583333333333</v>
      </c>
      <c r="J7" s="2">
        <f>I7/D7</f>
        <v>4.3231944444444441E-2</v>
      </c>
      <c r="K7" s="9">
        <f>(C7*2.69%+0.25)*B7+K3</f>
        <v>130.69583333333333</v>
      </c>
      <c r="L7" s="2">
        <f>K7/D7</f>
        <v>4.3565277777777772E-2</v>
      </c>
      <c r="M7" s="3">
        <f>(C7*5.5%+0.45)*B7</f>
        <v>210</v>
      </c>
      <c r="N7" s="2">
        <f>M7/D7</f>
        <v>7.0000000000000007E-2</v>
      </c>
      <c r="O7" s="3">
        <f>(C7*3.9%+0.2)*B7</f>
        <v>137</v>
      </c>
      <c r="P7" s="2">
        <f>O7/D7</f>
        <v>4.5666666666666668E-2</v>
      </c>
      <c r="Q7" s="10">
        <f>(C7*2.15%+0.25)*B7 + Q3</f>
        <v>109.44999999999999</v>
      </c>
      <c r="R7" s="13">
        <f>Q7/D7</f>
        <v>3.6483333333333333E-2</v>
      </c>
      <c r="S7" s="8">
        <f>0.15*B7</f>
        <v>15</v>
      </c>
      <c r="T7" s="2">
        <f>S7/D7</f>
        <v>5.0000000000000001E-3</v>
      </c>
      <c r="U7" s="10">
        <f>B7*0.25+U3</f>
        <v>87.5</v>
      </c>
      <c r="V7" s="13">
        <f>U7/D7</f>
        <v>2.9166666666666667E-2</v>
      </c>
      <c r="W7" s="8">
        <f>0.5*B7+W3</f>
        <v>79.166666666666671</v>
      </c>
      <c r="X7" s="2">
        <f>W7/D7</f>
        <v>2.6388888888888889E-2</v>
      </c>
      <c r="Y7" s="7">
        <f>(C7*2.25%+0.3+0.05)*B7</f>
        <v>102.49999999999999</v>
      </c>
      <c r="Z7" s="12">
        <f>Y7/D7</f>
        <v>3.4166666666666665E-2</v>
      </c>
      <c r="AA7" s="6">
        <f>(4.99% * C7+0.5)*B7</f>
        <v>199.7</v>
      </c>
      <c r="AB7" s="5">
        <f>AA7/D7</f>
        <v>6.6566666666666663E-2</v>
      </c>
      <c r="AC7">
        <f>(4.95% * C7+0.45)*B7</f>
        <v>193.5</v>
      </c>
      <c r="AD7" s="4">
        <f>AC7/D7</f>
        <v>6.4500000000000002E-2</v>
      </c>
      <c r="AE7" s="3">
        <f>7% * C7*B7</f>
        <v>210</v>
      </c>
      <c r="AF7" s="2">
        <f>AE7/D7</f>
        <v>7.0000000000000007E-2</v>
      </c>
      <c r="AG7" s="3">
        <f>(2.9%*C7+1)*B7</f>
        <v>187</v>
      </c>
      <c r="AH7" s="2">
        <f>AG7/D7</f>
        <v>6.2333333333333331E-2</v>
      </c>
    </row>
    <row r="8" spans="1:38">
      <c r="B8">
        <v>100</v>
      </c>
      <c r="C8">
        <v>40</v>
      </c>
      <c r="D8">
        <f>C8*B8</f>
        <v>4000</v>
      </c>
      <c r="E8" s="3">
        <f>(C8*3.5%+0.35)*B8</f>
        <v>175</v>
      </c>
      <c r="F8" s="2">
        <f>E8/D8</f>
        <v>4.3749999999999997E-2</v>
      </c>
      <c r="G8" s="9">
        <f>(C8*3.25%+0.35)*B8+G3</f>
        <v>169.99583333333334</v>
      </c>
      <c r="H8" s="2">
        <f>G8/D8</f>
        <v>4.2498958333333337E-2</v>
      </c>
      <c r="I8" s="10">
        <f>(C8*2.99%+0.3)*B8+I3</f>
        <v>159.59583333333336</v>
      </c>
      <c r="J8" s="2">
        <f>I8/D8</f>
        <v>3.9898958333333338E-2</v>
      </c>
      <c r="K8" s="9">
        <f>(C8*2.69%+0.25)*B8+K3</f>
        <v>157.59583333333333</v>
      </c>
      <c r="L8" s="2">
        <f>K8/D8</f>
        <v>3.9398958333333331E-2</v>
      </c>
      <c r="M8" s="3">
        <f>(C8*5.5%+0.45)*B8</f>
        <v>265.00000000000006</v>
      </c>
      <c r="N8" s="2">
        <f>M8/D8</f>
        <v>6.6250000000000017E-2</v>
      </c>
      <c r="O8" s="3">
        <f>(C8*3.9%+0.2)*B8</f>
        <v>176</v>
      </c>
      <c r="P8" s="2">
        <f>O8/D8</f>
        <v>4.3999999999999997E-2</v>
      </c>
      <c r="Q8" s="10">
        <f>(C8*2.15%+0.25)*B8 + Q3</f>
        <v>130.94999999999999</v>
      </c>
      <c r="R8" s="13">
        <f>Q8/D8</f>
        <v>3.2737499999999996E-2</v>
      </c>
      <c r="S8" s="8">
        <f>0.15*B8</f>
        <v>15</v>
      </c>
      <c r="T8" s="2">
        <f>S8/D8</f>
        <v>3.7499999999999999E-3</v>
      </c>
      <c r="U8" s="10">
        <f>B8*0.25+U3</f>
        <v>87.5</v>
      </c>
      <c r="V8" s="13">
        <f>U8/D8</f>
        <v>2.1874999999999999E-2</v>
      </c>
      <c r="W8" s="8">
        <f>0.5*B8+W3</f>
        <v>79.166666666666671</v>
      </c>
      <c r="X8" s="2">
        <f>W8/D8</f>
        <v>1.9791666666666669E-2</v>
      </c>
      <c r="Y8" s="7">
        <f>(C8*2.25%+0.3+0.05)*B8</f>
        <v>125</v>
      </c>
      <c r="Z8" s="12">
        <f>Y8/D8</f>
        <v>3.125E-2</v>
      </c>
      <c r="AA8" s="6">
        <f>(4.99% * C8+0.5)*B8</f>
        <v>249.6</v>
      </c>
      <c r="AB8" s="5">
        <f>AA8/D8</f>
        <v>6.2399999999999997E-2</v>
      </c>
      <c r="AC8">
        <f>(4.95% * C8+0.45)*B8</f>
        <v>243.00000000000003</v>
      </c>
      <c r="AD8" s="4">
        <f>AC8/D8</f>
        <v>6.0750000000000005E-2</v>
      </c>
      <c r="AE8" s="3">
        <f>7% * C8*B8</f>
        <v>280</v>
      </c>
      <c r="AF8" s="2">
        <f>AE8/D8</f>
        <v>7.0000000000000007E-2</v>
      </c>
      <c r="AG8" s="3">
        <f>(2.9%*C8+1)*B8</f>
        <v>216</v>
      </c>
      <c r="AH8" s="2">
        <f>AG8/D8</f>
        <v>5.3999999999999999E-2</v>
      </c>
    </row>
    <row r="9" spans="1:38">
      <c r="B9">
        <v>100</v>
      </c>
      <c r="C9">
        <v>50</v>
      </c>
      <c r="D9">
        <f>C9*B9</f>
        <v>5000</v>
      </c>
      <c r="E9" s="3">
        <f>(C9*3.5%+0.35)*B9</f>
        <v>210</v>
      </c>
      <c r="F9" s="2">
        <f>E9/D9</f>
        <v>4.2000000000000003E-2</v>
      </c>
      <c r="G9" s="14">
        <f>(C9*3.25%+0.35)*B9+G3</f>
        <v>202.49583333333334</v>
      </c>
      <c r="H9" s="2">
        <f>G9/D9</f>
        <v>4.0499166666666669E-2</v>
      </c>
      <c r="I9" s="15">
        <f>(C9*2.99%+0.3)*B9+I3</f>
        <v>189.49583333333337</v>
      </c>
      <c r="J9" s="2">
        <f>I9/D9</f>
        <v>3.7899166666666671E-2</v>
      </c>
      <c r="K9" s="14">
        <f>(C9*2.69%+0.25)*B9+K3</f>
        <v>184.49583333333334</v>
      </c>
      <c r="L9" s="2">
        <f>K9/D9</f>
        <v>3.689916666666667E-2</v>
      </c>
      <c r="M9" s="3">
        <f>(C9*5.5%+0.45)*B9</f>
        <v>320</v>
      </c>
      <c r="N9" s="2">
        <f>M9/D9</f>
        <v>6.4000000000000001E-2</v>
      </c>
      <c r="O9" s="3">
        <f>(C9*3.9%+0.2)*B9</f>
        <v>215</v>
      </c>
      <c r="P9" s="2">
        <f>O9/D9</f>
        <v>4.2999999999999997E-2</v>
      </c>
      <c r="Q9" s="10">
        <f>(C9*2.15%+0.25)*B9 + Q3</f>
        <v>152.44999999999999</v>
      </c>
      <c r="R9" s="13">
        <f>Q9/D9</f>
        <v>3.0489999999999996E-2</v>
      </c>
      <c r="S9" s="8">
        <f>0.15*B9</f>
        <v>15</v>
      </c>
      <c r="T9" s="2">
        <f>S9/D9</f>
        <v>3.0000000000000001E-3</v>
      </c>
      <c r="U9" s="10">
        <f>B9*0.25+U3</f>
        <v>87.5</v>
      </c>
      <c r="V9" s="13">
        <f>U9/D9</f>
        <v>1.7500000000000002E-2</v>
      </c>
      <c r="W9" s="8">
        <f>0.5*B9+W3</f>
        <v>79.166666666666671</v>
      </c>
      <c r="X9" s="2">
        <f>W9/D9</f>
        <v>1.5833333333333335E-2</v>
      </c>
      <c r="Y9" s="7">
        <f>(C9*2.25%+0.3+0.05)*B9</f>
        <v>147.5</v>
      </c>
      <c r="Z9" s="12">
        <f>Y9/D9</f>
        <v>2.9499999999999998E-2</v>
      </c>
      <c r="AA9" s="6">
        <f>(4.99% * C9+0.5)*B9</f>
        <v>299.5</v>
      </c>
      <c r="AB9" s="5">
        <f>AA9/D9</f>
        <v>5.9900000000000002E-2</v>
      </c>
      <c r="AC9">
        <f>(4.95% * C9+0.45)*B9</f>
        <v>292.5</v>
      </c>
      <c r="AD9" s="4">
        <f>AC9/D9</f>
        <v>5.8500000000000003E-2</v>
      </c>
      <c r="AE9" s="3">
        <f>7% * C9*B9</f>
        <v>350.00000000000006</v>
      </c>
      <c r="AF9" s="2">
        <f>AE9/D9</f>
        <v>7.0000000000000007E-2</v>
      </c>
      <c r="AG9" s="3">
        <f>(2.9%*C9+1)*B9</f>
        <v>245.00000000000003</v>
      </c>
      <c r="AH9" s="2">
        <f>AG9/D9</f>
        <v>4.9000000000000009E-2</v>
      </c>
    </row>
    <row r="10" spans="1:38">
      <c r="B10">
        <v>150</v>
      </c>
      <c r="C10">
        <v>20</v>
      </c>
      <c r="D10">
        <f>C10*B10</f>
        <v>3000</v>
      </c>
      <c r="E10" s="3">
        <f>(C10*3.5%+0.35)*B10</f>
        <v>157.5</v>
      </c>
      <c r="F10" s="2">
        <f>E10/D10</f>
        <v>5.2499999999999998E-2</v>
      </c>
      <c r="G10" s="14">
        <f>(C10*3.25%+0.35)*B10+G3</f>
        <v>154.99583333333334</v>
      </c>
      <c r="H10" s="2">
        <f>G10/D10</f>
        <v>5.1665277777777782E-2</v>
      </c>
      <c r="I10" s="15">
        <f>(C10*2.99%+0.3)*B10+I3</f>
        <v>144.69583333333335</v>
      </c>
      <c r="J10" s="2">
        <f>I10/D10</f>
        <v>4.8231944444444452E-2</v>
      </c>
      <c r="K10" s="14">
        <f>(C10*2.69%+0.25)*B10+K3</f>
        <v>143.19583333333333</v>
      </c>
      <c r="L10" s="2">
        <f>K10/D10</f>
        <v>4.7731944444444445E-2</v>
      </c>
      <c r="M10" s="3">
        <f>(C10*5.5%+0.45)*B10</f>
        <v>232.5</v>
      </c>
      <c r="N10" s="2">
        <f>M10/D10</f>
        <v>7.7499999999999999E-2</v>
      </c>
      <c r="O10" s="3">
        <f>(C10*3.9%+0.2)*B10</f>
        <v>147</v>
      </c>
      <c r="P10" s="2">
        <f>O10/D10</f>
        <v>4.9000000000000002E-2</v>
      </c>
      <c r="Q10" s="10">
        <f>(C10*2.15%+0.25)*B10 + Q3</f>
        <v>121.94999999999999</v>
      </c>
      <c r="R10" s="13">
        <f>Q10/D10</f>
        <v>4.0649999999999999E-2</v>
      </c>
      <c r="S10" s="8">
        <f>0.15*B10</f>
        <v>22.5</v>
      </c>
      <c r="T10" s="2">
        <f>S10/D10</f>
        <v>7.4999999999999997E-3</v>
      </c>
      <c r="U10" s="10">
        <f>B10*0.25+U3</f>
        <v>100</v>
      </c>
      <c r="V10" s="13">
        <f>U10/D10</f>
        <v>3.3333333333333333E-2</v>
      </c>
      <c r="W10" s="8">
        <f>0.5*B10+W3</f>
        <v>104.16666666666667</v>
      </c>
      <c r="X10" s="2">
        <f>W10/D10</f>
        <v>3.4722222222222224E-2</v>
      </c>
      <c r="Y10" s="7">
        <f>(C10*2.25%+0.3+0.05)*B10</f>
        <v>120</v>
      </c>
      <c r="Z10" s="12">
        <f>Y10/D10</f>
        <v>0.04</v>
      </c>
      <c r="AA10" s="6">
        <f>(4.99% * C10+0.5)*B10</f>
        <v>224.7</v>
      </c>
      <c r="AB10" s="5">
        <f>AA10/D10</f>
        <v>7.4899999999999994E-2</v>
      </c>
      <c r="AC10">
        <f>(4.95% * C10+0.45)*B10</f>
        <v>216</v>
      </c>
      <c r="AD10" s="4">
        <f>AC10/D10</f>
        <v>7.1999999999999995E-2</v>
      </c>
      <c r="AE10" s="3">
        <f>7% * C10*B10</f>
        <v>210.00000000000003</v>
      </c>
      <c r="AF10" s="2">
        <f>AE10/D10</f>
        <v>7.0000000000000007E-2</v>
      </c>
      <c r="AG10" s="3">
        <f>(2.9%*C10+1)*B10</f>
        <v>237</v>
      </c>
      <c r="AH10" s="2">
        <f>AG10/D10</f>
        <v>7.9000000000000001E-2</v>
      </c>
    </row>
    <row r="11" spans="1:38">
      <c r="B11">
        <v>200</v>
      </c>
      <c r="C11">
        <v>25</v>
      </c>
      <c r="D11">
        <f>C11*B11</f>
        <v>5000</v>
      </c>
      <c r="E11" s="3">
        <f>(C11*3.5%+0.35)*B11</f>
        <v>245.00000000000003</v>
      </c>
      <c r="F11" s="2">
        <f>E11/D11</f>
        <v>4.9000000000000009E-2</v>
      </c>
      <c r="G11" s="14">
        <f>(C11*3.25%+0.35)*B11+G3</f>
        <v>237.49583333333337</v>
      </c>
      <c r="H11" s="2">
        <f>G11/D11</f>
        <v>4.7499166666666676E-2</v>
      </c>
      <c r="I11" s="15">
        <f>(C11*2.99%+0.3)*B11+I3</f>
        <v>219.49583333333337</v>
      </c>
      <c r="J11" s="2">
        <f>I11/D11</f>
        <v>4.389916666666667E-2</v>
      </c>
      <c r="K11" s="14">
        <f>(C11*2.69%+0.25)*B11+K3</f>
        <v>209.49583333333334</v>
      </c>
      <c r="L11" s="2">
        <f>K11/D11</f>
        <v>4.1899166666666668E-2</v>
      </c>
      <c r="M11" s="3">
        <f>(C11*5.5%+0.45)*B11</f>
        <v>365</v>
      </c>
      <c r="N11" s="2">
        <f>M11/D11</f>
        <v>7.2999999999999995E-2</v>
      </c>
      <c r="O11" s="3">
        <f>(C11*3.9%+0.2)*B11</f>
        <v>235</v>
      </c>
      <c r="P11" s="2">
        <f>O11/D11</f>
        <v>4.7E-2</v>
      </c>
      <c r="Q11" s="10">
        <f>(C11*2.15%+0.25)*B11 + Q3</f>
        <v>177.45</v>
      </c>
      <c r="R11" s="13">
        <f>Q11/D11</f>
        <v>3.5490000000000001E-2</v>
      </c>
      <c r="S11" s="8">
        <f>0.15*B11</f>
        <v>30</v>
      </c>
      <c r="T11" s="2">
        <f>S11/D11</f>
        <v>6.0000000000000001E-3</v>
      </c>
      <c r="U11" s="10">
        <f>B11*0.25+U3</f>
        <v>112.5</v>
      </c>
      <c r="V11" s="13">
        <f>U11/D11</f>
        <v>2.2499999999999999E-2</v>
      </c>
      <c r="W11" s="8">
        <f>0.5*B11+W3</f>
        <v>129.16666666666666</v>
      </c>
      <c r="X11" s="2">
        <f>W11/D11</f>
        <v>2.5833333333333333E-2</v>
      </c>
      <c r="Y11" s="7">
        <f>(C11*2.25%+0.3+0.05)*B11</f>
        <v>182.50000000000003</v>
      </c>
      <c r="Z11" s="12">
        <f>Y11/D11</f>
        <v>3.6500000000000005E-2</v>
      </c>
      <c r="AA11" s="6">
        <f>(4.99% * C11+0.5)*B11</f>
        <v>349.5</v>
      </c>
      <c r="AB11" s="5">
        <f>AA11/D11</f>
        <v>6.9900000000000004E-2</v>
      </c>
      <c r="AC11">
        <f>(4.95% * C11+0.45)*B11</f>
        <v>337.5</v>
      </c>
      <c r="AD11" s="4">
        <f>AC11/D11</f>
        <v>6.7500000000000004E-2</v>
      </c>
      <c r="AE11" s="3">
        <f>7% * C11*B11</f>
        <v>350.00000000000006</v>
      </c>
      <c r="AF11" s="2">
        <f>AE11/D11</f>
        <v>7.0000000000000007E-2</v>
      </c>
      <c r="AG11" s="3">
        <f>(2.9%*C11+1)*B11</f>
        <v>345</v>
      </c>
      <c r="AH11" s="2">
        <f>AG11/D11</f>
        <v>6.9000000000000006E-2</v>
      </c>
    </row>
    <row r="12" spans="1:38">
      <c r="H12" s="2" t="e">
        <f>G12/D12</f>
        <v>#DIV/0!</v>
      </c>
      <c r="I12" s="10"/>
      <c r="J12" s="2" t="e">
        <f>I12/D12</f>
        <v>#DIV/0!</v>
      </c>
      <c r="L12" s="2" t="e">
        <f>K12/D12</f>
        <v>#DIV/0!</v>
      </c>
      <c r="P12" s="2" t="e">
        <f>O12/D12</f>
        <v>#DIV/0!</v>
      </c>
      <c r="Q12" s="10">
        <f>(C12*2.15%+0.25)*B12 + 19.95</f>
        <v>19.95</v>
      </c>
      <c r="R12" s="13" t="e">
        <f>Q12/D12</f>
        <v>#DIV/0!</v>
      </c>
      <c r="S12" s="8">
        <f>0.15*B12</f>
        <v>0</v>
      </c>
      <c r="T12" s="2" t="e">
        <f>S12/D12</f>
        <v>#DIV/0!</v>
      </c>
      <c r="V12" s="13"/>
      <c r="W12" s="8">
        <f>0.5*B12+W14</f>
        <v>0</v>
      </c>
      <c r="X12" s="2" t="e">
        <f>W12/D12</f>
        <v>#DIV/0!</v>
      </c>
      <c r="Z12" s="12" t="e">
        <f>Y12/D12</f>
        <v>#DIV/0!</v>
      </c>
    </row>
    <row r="28" spans="2:2" customFormat="1">
      <c r="B28">
        <f>350/12</f>
        <v>29.166666666666668</v>
      </c>
    </row>
    <row r="30" spans="2:2" customFormat="1">
      <c r="B30" s="11" t="s">
        <v>1</v>
      </c>
    </row>
    <row r="31" spans="2:2" customFormat="1">
      <c r="B31" t="s">
        <v>0</v>
      </c>
    </row>
  </sheetData>
  <mergeCells count="19">
    <mergeCell ref="O1:P1"/>
    <mergeCell ref="Q1:R1"/>
    <mergeCell ref="S1:T1"/>
    <mergeCell ref="Y1:Z1"/>
    <mergeCell ref="U1:X1"/>
    <mergeCell ref="E2:F2"/>
    <mergeCell ref="M1:N1"/>
    <mergeCell ref="I2:J2"/>
    <mergeCell ref="E1:L1"/>
    <mergeCell ref="G2:H2"/>
    <mergeCell ref="K2:L2"/>
    <mergeCell ref="AI1:AJ1"/>
    <mergeCell ref="AK1:AL1"/>
    <mergeCell ref="AG1:AH1"/>
    <mergeCell ref="AE1:AF1"/>
    <mergeCell ref="AC1:AD1"/>
    <mergeCell ref="U2:V2"/>
    <mergeCell ref="W2:X2"/>
    <mergeCell ref="AA1:AB1"/>
  </mergeCells>
  <hyperlinks>
    <hyperlink ref="B30" r:id="rId1"/>
  </hyperlinks>
  <pageMargins left="0.7" right="0.7" top="0.75" bottom="0.75" header="0.3" footer="0.3"/>
  <pageSetup paperSize="9" orientation="portrait" horizontalDpi="300" verticalDpi="30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payment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NHoang</dc:creator>
  <cp:lastModifiedBy>NHoang</cp:lastModifiedBy>
  <dcterms:created xsi:type="dcterms:W3CDTF">2013-07-30T20:37:16Z</dcterms:created>
  <dcterms:modified xsi:type="dcterms:W3CDTF">2013-07-30T20:37:31Z</dcterms:modified>
</cp:coreProperties>
</file>